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0" i="2"/>
  <c r="H63"/>
  <c r="I90"/>
  <c r="H76"/>
  <c r="F74"/>
  <c r="F73"/>
  <c r="F72"/>
  <c r="F71"/>
  <c r="F70"/>
  <c r="K70"/>
  <c r="E74"/>
  <c r="E73"/>
  <c r="E72"/>
  <c r="E71"/>
  <c r="E70"/>
  <c r="L78"/>
  <c r="L74"/>
  <c r="L73"/>
  <c r="L70"/>
  <c r="K78"/>
  <c r="K74"/>
  <c r="K73"/>
  <c r="H70"/>
  <c r="H44"/>
  <c r="H46" s="1"/>
  <c r="H26"/>
  <c r="H27" s="1"/>
  <c r="H19" l="1"/>
  <c r="H5"/>
  <c r="H62"/>
  <c r="H61"/>
  <c r="H58"/>
  <c r="H57"/>
  <c r="G74"/>
  <c r="H20" l="1"/>
  <c r="H34"/>
  <c r="H35" s="1"/>
  <c r="H59"/>
  <c r="H55"/>
  <c r="H54"/>
  <c r="H53"/>
  <c r="H52"/>
  <c r="H51"/>
  <c r="H50"/>
  <c r="H49"/>
  <c r="H77"/>
  <c r="F78"/>
  <c r="E78"/>
  <c r="G71"/>
  <c r="H71" s="1"/>
  <c r="G73" l="1"/>
  <c r="H47"/>
  <c r="G70"/>
  <c r="H83"/>
  <c r="G72"/>
  <c r="H72" s="1"/>
  <c r="H74"/>
  <c r="H73"/>
  <c r="H78" l="1"/>
  <c r="H80" s="1"/>
  <c r="H82" s="1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G34" l="1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<sst xmlns="http://schemas.openxmlformats.org/spreadsheetml/2006/main" count="259" uniqueCount="155">
  <si>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</si>
  <si>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</si>
  <si>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</si>
  <si>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</si>
  <si>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</si>
  <si>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</si>
  <si>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</si>
  <si>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</si>
  <si>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</si>
  <si>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</si>
  <si>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</si>
  <si>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</si>
  <si>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</si>
  <si>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</si>
  <si>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</si>
  <si>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</si>
  <si>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</si>
  <si>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</si>
  <si>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</si>
  <si>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</si>
  <si>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</si>
  <si>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</si>
  <si>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</si>
  <si>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</si>
  <si>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</si>
  <si>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</si>
  <si>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</si>
  <si>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</si>
  <si>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</si>
  <si>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</si>
  <si>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</si>
  <si>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</si>
  <si>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</si>
  <si>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</si>
  <si>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</si>
  <si>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</si>
  <si>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</si>
  <si>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</si>
  <si>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</si>
  <si>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</si>
  <si>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</si>
  <si>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</si>
  <si>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</si>
  <si>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</si>
  <si>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</si>
  <si>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</si>
  <si>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</si>
  <si>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</si>
  <si>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</si>
  <si>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</si>
  <si>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</si>
  <si>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</si>
  <si>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</si>
  <si>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</si>
  <si>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</si>
  <si>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</si>
  <si>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</si>
  <si>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</si>
  <si>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</si>
  <si>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</si>
  <si>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</si>
  <si>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</si>
  <si>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</si>
  <si>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</si>
  <si>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</si>
  <si>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</si>
  <si>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</si>
  <si>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</si>
  <si>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</si>
  <si>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</si>
  <si>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</si>
  <si>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</si>
  <si>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</si>
  <si>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</si>
  <si>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</si>
  <si>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</si>
  <si>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</si>
  <si>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</si>
  <si>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</si>
  <si>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</si>
  <si>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</si>
  <si>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</si>
  <si>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</si>
  <si>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</si>
  <si>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</si>
  <si>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</si>
  <si>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</si>
  <si>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</si>
  <si>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</si>
  <si>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</si>
  <si>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</si>
  <si>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</si>
  <si>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</si>
  <si>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</si>
  <si>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</si>
  <si>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</si>
  <si>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</si>
  <si>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</si>
  <si>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</si>
  <si>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</si>
  <si>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</si>
  <si>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</si>
  <si>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</si>
  <si>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</si>
  <si>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</si>
  <si>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</si>
  <si>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</si>
  <si>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</si>
  <si>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</si>
  <si>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</si>
  <si>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</si>
  <si>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</si>
  <si>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</si>
  <si>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</si>
  <si>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</si>
  <si>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</si>
  <si>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</si>
  <si>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</si>
  <si>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ремонт системы канализации в подвальном помещении №2</t>
  </si>
  <si>
    <t>дополнительные работы: завоз земли,  цветов, деревьев</t>
  </si>
  <si>
    <t>аварийное обслуживание</t>
  </si>
  <si>
    <t>замена стояка отопления по кв.33, перезапуск стояков отопления</t>
  </si>
  <si>
    <t xml:space="preserve">промывка, опрессовка системы отопления, ревизия теплового узла </t>
  </si>
  <si>
    <t>замена стояка полотенцесушителя кв.58</t>
  </si>
  <si>
    <t>доп.работы</t>
  </si>
  <si>
    <t>переходящий остаток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</si>
  <si>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№3 по Приморскому бульвару, г. Корсакова                                                                                                                             С 10.01.2016г по 31.12.2016г                                                                                                                                          Обслуживание с 10 января  2016г (Собрание) ;     размер платы -22,50 руб. на 1 м2;                                       площадь помещения:  м2</t>
  </si>
  <si>
    <t>замена стояка отопления  в ванной комнате кв. 45,49,53</t>
  </si>
  <si>
    <t>замена стояка канализации кв.48,51</t>
  </si>
  <si>
    <t>ремонт межпанельных швов кв.51,55,56</t>
  </si>
  <si>
    <t>ремонт системы вентиляции на чердаке 1-подъезда, установка вентилятора в кв.17</t>
  </si>
  <si>
    <t>ремонт входной двери в 3-подъезд, установка пружины</t>
  </si>
  <si>
    <t>ремонт ограждения для мусоросборников</t>
  </si>
  <si>
    <t>замена стояка канализации кв.</t>
  </si>
  <si>
    <t>ремонт печной и канализационной трубы на чердаке 1-подъезда</t>
  </si>
  <si>
    <t>ремонт загрузочных окон</t>
  </si>
  <si>
    <t>замена сояка канализации и водоснабжения по стояку кв.4,8,12</t>
  </si>
  <si>
    <t>обследование на постороннее подключение кв. 17, 4, 14</t>
  </si>
  <si>
    <t>ремонт системы отопления в кв. 17</t>
  </si>
  <si>
    <t>замена эл.проводки, замена колодки в электрощите 3-подъезда</t>
  </si>
  <si>
    <t>установка патрона , лампочки в подъезде №3</t>
  </si>
  <si>
    <t>установка выключателя, патрона в 1-подъезде</t>
  </si>
  <si>
    <t>пеодключение эл.насосо в тепловом узле, установка светильника, выключателя, разетки</t>
  </si>
  <si>
    <t>установка электронасоса в тепловом узле</t>
  </si>
  <si>
    <t>профилактические работы эл.щитов подъездов</t>
  </si>
  <si>
    <t>восстановление эл.схемы в 1-подъезде</t>
  </si>
  <si>
    <t>покраска мусоросборников, скамеек</t>
  </si>
  <si>
    <t>пользователи жилых и нежилых помещений</t>
  </si>
  <si>
    <t>потребители жил пом</t>
  </si>
  <si>
    <t>потребители нежил пом</t>
  </si>
  <si>
    <t>сбор (%)           87,2%</t>
  </si>
  <si>
    <t>Работы. произведенные подрядчиком по ремонту системы отопления</t>
  </si>
  <si>
    <t>замена труб отопления в кв.20,19,7,21,29,33,56,44,48,42,52,37,8,45,49,53,16,15,11,3,25,подвал №1,2,3</t>
  </si>
  <si>
    <t>аренда подвала №1</t>
  </si>
  <si>
    <t>стоимость работ,руб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</si>
</sst>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9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2" fontId="10" fillId="0" borderId="6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2" fontId="5" fillId="0" borderId="3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12" fillId="0" borderId="0" xfId="0" applyNumberFormat="1" applyFont="1" applyBorder="1" applyAlignment="1">
      <alignment horizontal="left" vertical="top" wrapText="1"/>
    </xf>
    <xf numFmtId="2" fontId="10" fillId="0" borderId="0" xfId="0" applyNumberFormat="1" applyFont="1" applyAlignment="1">
      <alignment horizontal="left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>
      <alignment horizontal="left" vertical="top"/>
    </xf>
    <xf numFmtId="2" fontId="11" fillId="0" borderId="6" xfId="1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12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  <xf numFmtId="49" fontId="10" fillId="0" borderId="6" xfId="0" applyNumberFormat="1" applyFont="1" applyBorder="1" applyAlignment="1">
      <alignment horizontal="center" vertical="top"/>
    </xf>
    <xf numFmtId="9" fontId="10" fillId="0" borderId="4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97" t="s">
        <v>61</v>
      </c>
      <c r="B1" s="97"/>
      <c r="C1" s="97"/>
      <c r="D1" s="97"/>
      <c r="E1" s="97"/>
      <c r="F1" s="97"/>
      <c r="G1" s="97"/>
    </row>
    <row r="2" spans="1:8" ht="29.25" customHeight="1">
      <c r="A2" s="90" t="s">
        <v>60</v>
      </c>
      <c r="B2" s="90"/>
      <c r="C2" s="90"/>
      <c r="D2" s="90"/>
      <c r="E2" s="90"/>
      <c r="F2" s="90"/>
      <c r="G2" s="90"/>
    </row>
    <row r="3" spans="1:8" ht="15" customHeight="1">
      <c r="A3" s="103" t="s">
        <v>62</v>
      </c>
      <c r="B3" s="103"/>
      <c r="C3" s="103"/>
      <c r="D3" s="103"/>
      <c r="E3" s="103"/>
      <c r="F3" s="103"/>
      <c r="G3" s="103"/>
    </row>
    <row r="4" spans="1:8" ht="27.75" customHeight="1">
      <c r="A4" s="90" t="s">
        <v>63</v>
      </c>
      <c r="B4" s="90"/>
      <c r="C4" s="90"/>
      <c r="D4" s="90"/>
      <c r="E4" s="90"/>
      <c r="F4" s="90"/>
      <c r="G4" s="90"/>
    </row>
    <row r="5" spans="1:8" hidden="1">
      <c r="A5" s="91"/>
      <c r="B5" s="92"/>
      <c r="C5" s="92"/>
      <c r="D5" s="92"/>
      <c r="E5" s="92"/>
      <c r="F5" s="92"/>
      <c r="G5" s="92"/>
    </row>
    <row r="6" spans="1:8" ht="106.5" customHeight="1">
      <c r="A6" s="9" t="s">
        <v>0</v>
      </c>
      <c r="B6" s="87" t="s">
        <v>1</v>
      </c>
      <c r="C6" s="89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87" t="s">
        <v>9</v>
      </c>
      <c r="C7" s="88"/>
      <c r="D7" s="88"/>
      <c r="E7" s="88"/>
      <c r="F7" s="88"/>
      <c r="G7" s="89"/>
    </row>
    <row r="8" spans="1:8" ht="57.75" customHeight="1">
      <c r="A8" s="13" t="s">
        <v>33</v>
      </c>
      <c r="B8" s="87" t="s">
        <v>8</v>
      </c>
      <c r="C8" s="89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87" t="s">
        <v>64</v>
      </c>
      <c r="C9" s="104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87" t="s">
        <v>59</v>
      </c>
      <c r="C11" s="89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87" t="s">
        <v>13</v>
      </c>
      <c r="C12" s="89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99" t="s">
        <v>15</v>
      </c>
      <c r="C13" s="100"/>
      <c r="D13" s="100"/>
      <c r="E13" s="100"/>
      <c r="F13" s="100"/>
      <c r="G13" s="101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87" t="s">
        <v>17</v>
      </c>
      <c r="C15" s="89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93" t="s">
        <v>27</v>
      </c>
      <c r="C16" s="94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95" t="s">
        <v>18</v>
      </c>
      <c r="C17" s="96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87" t="s">
        <v>19</v>
      </c>
      <c r="C18" s="88"/>
      <c r="D18" s="88"/>
      <c r="E18" s="88"/>
      <c r="F18" s="88"/>
      <c r="G18" s="89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102" t="s">
        <v>32</v>
      </c>
      <c r="C32" s="102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98" t="s">
        <v>58</v>
      </c>
      <c r="C34" s="98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84" t="s">
        <v>53</v>
      </c>
      <c r="B35" s="84"/>
      <c r="C35" s="84"/>
      <c r="D35" s="84"/>
      <c r="E35" s="84"/>
      <c r="F35" s="84"/>
      <c r="G35" s="84"/>
    </row>
    <row r="36" spans="1:13">
      <c r="A36" s="85"/>
      <c r="B36" s="85"/>
      <c r="C36" s="85"/>
      <c r="D36" s="85"/>
      <c r="E36" s="85"/>
      <c r="F36" s="85"/>
      <c r="G36" s="85"/>
      <c r="M36" s="19"/>
    </row>
    <row r="37" spans="1:13">
      <c r="A37" s="85"/>
      <c r="B37" s="85"/>
      <c r="C37" s="85"/>
      <c r="D37" s="85"/>
      <c r="E37" s="85"/>
      <c r="F37" s="85"/>
      <c r="G37" s="85"/>
    </row>
    <row r="38" spans="1:13">
      <c r="A38" s="85"/>
      <c r="B38" s="85"/>
      <c r="C38" s="85"/>
      <c r="D38" s="85"/>
      <c r="E38" s="85"/>
      <c r="F38" s="85"/>
      <c r="G38" s="85"/>
    </row>
    <row r="39" spans="1:13">
      <c r="A39" s="86" t="s">
        <v>54</v>
      </c>
      <c r="B39" s="86"/>
      <c r="C39" s="86"/>
      <c r="D39" s="86"/>
      <c r="E39" s="86"/>
      <c r="F39" s="86"/>
      <c r="G39" s="86"/>
    </row>
    <row r="40" spans="1:13">
      <c r="A40" s="86"/>
      <c r="B40" s="86"/>
      <c r="C40" s="86"/>
      <c r="D40" s="86"/>
      <c r="E40" s="86"/>
      <c r="F40" s="86"/>
      <c r="G40" s="86"/>
    </row>
    <row r="56" spans="4:4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115" zoomScaleNormal="115" workbookViewId="0">
      <selection activeCell="C19" sqref="C19:G19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9.5703125" style="32" customWidth="1"/>
    <col min="10" max="10" width="8.42578125" style="32" customWidth="1"/>
    <col min="11" max="11" width="9.140625" style="74"/>
    <col min="12" max="12" width="10.7109375" style="32" customWidth="1"/>
    <col min="13" max="16384" width="9.140625" style="32"/>
  </cols>
  <sheetData>
    <row r="1" spans="1:12" ht="78.75" customHeight="1">
      <c r="A1" s="141" t="s">
        <v>126</v>
      </c>
      <c r="B1" s="141"/>
      <c r="C1" s="141"/>
      <c r="D1" s="141"/>
      <c r="E1" s="141"/>
      <c r="F1" s="141"/>
      <c r="G1" s="141"/>
      <c r="H1" s="141"/>
      <c r="I1" s="31"/>
      <c r="J1" s="31"/>
      <c r="K1" s="73"/>
      <c r="L1" s="31"/>
    </row>
    <row r="2" spans="1:12" ht="36" customHeight="1">
      <c r="A2" s="145" t="s">
        <v>66</v>
      </c>
      <c r="B2" s="145"/>
      <c r="C2" s="145"/>
      <c r="D2" s="145"/>
      <c r="E2" s="145"/>
      <c r="F2" s="145"/>
      <c r="G2" s="145"/>
      <c r="H2" s="146"/>
    </row>
    <row r="3" spans="1:12" ht="27" customHeight="1">
      <c r="A3" s="108" t="s">
        <v>111</v>
      </c>
      <c r="B3" s="110"/>
      <c r="C3" s="129" t="s">
        <v>92</v>
      </c>
      <c r="D3" s="130"/>
      <c r="E3" s="130"/>
      <c r="F3" s="130"/>
      <c r="G3" s="131"/>
      <c r="H3" s="28" t="s">
        <v>67</v>
      </c>
    </row>
    <row r="4" spans="1:12" ht="27" customHeight="1">
      <c r="A4" s="135" t="s">
        <v>115</v>
      </c>
      <c r="B4" s="135"/>
      <c r="C4" s="135"/>
      <c r="D4" s="135"/>
      <c r="E4" s="135"/>
      <c r="F4" s="135"/>
      <c r="G4" s="135"/>
      <c r="H4" s="136"/>
    </row>
    <row r="5" spans="1:12" ht="24.75" customHeight="1">
      <c r="A5" s="34" t="s">
        <v>68</v>
      </c>
      <c r="B5" s="41"/>
      <c r="C5" s="111" t="s">
        <v>8</v>
      </c>
      <c r="D5" s="112"/>
      <c r="E5" s="112"/>
      <c r="F5" s="112"/>
      <c r="G5" s="113"/>
      <c r="H5" s="77">
        <f>0.18*J49*J50</f>
        <v>5950.2924000000003</v>
      </c>
    </row>
    <row r="6" spans="1:12" ht="15" customHeight="1">
      <c r="A6" s="34" t="s">
        <v>69</v>
      </c>
      <c r="B6" s="41"/>
      <c r="C6" s="105" t="s">
        <v>64</v>
      </c>
      <c r="D6" s="107"/>
      <c r="E6" s="107"/>
      <c r="F6" s="107"/>
      <c r="G6" s="106"/>
      <c r="H6" s="28"/>
    </row>
    <row r="7" spans="1:12">
      <c r="A7" s="33"/>
      <c r="B7" s="38"/>
      <c r="C7" s="132" t="s">
        <v>143</v>
      </c>
      <c r="D7" s="133"/>
      <c r="E7" s="133"/>
      <c r="F7" s="133"/>
      <c r="G7" s="134"/>
      <c r="H7" s="28">
        <v>27016.6</v>
      </c>
    </row>
    <row r="8" spans="1:12" s="63" customFormat="1">
      <c r="A8" s="33"/>
      <c r="B8" s="38"/>
      <c r="C8" s="132" t="s">
        <v>136</v>
      </c>
      <c r="D8" s="133"/>
      <c r="E8" s="133"/>
      <c r="F8" s="133"/>
      <c r="G8" s="134"/>
      <c r="H8" s="62">
        <v>16952.22</v>
      </c>
      <c r="K8" s="74"/>
    </row>
    <row r="9" spans="1:12">
      <c r="A9" s="33"/>
      <c r="B9" s="38"/>
      <c r="C9" s="132" t="s">
        <v>134</v>
      </c>
      <c r="D9" s="133"/>
      <c r="E9" s="133"/>
      <c r="F9" s="133"/>
      <c r="G9" s="134"/>
      <c r="H9" s="28">
        <v>1619.67</v>
      </c>
    </row>
    <row r="10" spans="1:12">
      <c r="A10" s="33"/>
      <c r="B10" s="38"/>
      <c r="C10" s="132" t="s">
        <v>127</v>
      </c>
      <c r="D10" s="133"/>
      <c r="E10" s="133"/>
      <c r="F10" s="133"/>
      <c r="G10" s="134"/>
      <c r="H10" s="28">
        <v>6422.23</v>
      </c>
    </row>
    <row r="11" spans="1:12">
      <c r="A11" s="33"/>
      <c r="B11" s="38"/>
      <c r="C11" s="132" t="s">
        <v>130</v>
      </c>
      <c r="D11" s="133"/>
      <c r="E11" s="133"/>
      <c r="F11" s="133"/>
      <c r="G11" s="134"/>
      <c r="H11" s="28">
        <v>7783.8</v>
      </c>
    </row>
    <row r="12" spans="1:12">
      <c r="A12" s="33"/>
      <c r="B12" s="38"/>
      <c r="C12" s="132" t="s">
        <v>131</v>
      </c>
      <c r="D12" s="133"/>
      <c r="E12" s="133"/>
      <c r="F12" s="133"/>
      <c r="G12" s="134"/>
      <c r="H12" s="28">
        <v>2454.89</v>
      </c>
    </row>
    <row r="13" spans="1:12">
      <c r="A13" s="33"/>
      <c r="B13" s="38"/>
      <c r="C13" s="132" t="s">
        <v>132</v>
      </c>
      <c r="D13" s="133"/>
      <c r="E13" s="133"/>
      <c r="F13" s="133"/>
      <c r="G13" s="134"/>
      <c r="H13" s="28">
        <v>1023.46</v>
      </c>
    </row>
    <row r="14" spans="1:12">
      <c r="A14" s="33"/>
      <c r="B14" s="38"/>
      <c r="C14" s="132" t="s">
        <v>129</v>
      </c>
      <c r="D14" s="133"/>
      <c r="E14" s="133"/>
      <c r="F14" s="133"/>
      <c r="G14" s="134"/>
      <c r="H14" s="28">
        <v>7355.47</v>
      </c>
    </row>
    <row r="15" spans="1:12">
      <c r="A15" s="33"/>
      <c r="B15" s="38"/>
      <c r="C15" s="132" t="s">
        <v>135</v>
      </c>
      <c r="D15" s="133"/>
      <c r="E15" s="133"/>
      <c r="F15" s="133"/>
      <c r="G15" s="134"/>
      <c r="H15" s="28">
        <v>1961.94</v>
      </c>
    </row>
    <row r="16" spans="1:12" s="59" customFormat="1">
      <c r="A16" s="33"/>
      <c r="B16" s="38"/>
      <c r="C16" s="124" t="s">
        <v>146</v>
      </c>
      <c r="D16" s="125"/>
      <c r="E16" s="125"/>
      <c r="F16" s="125"/>
      <c r="G16" s="126"/>
      <c r="H16" s="60">
        <v>1000</v>
      </c>
      <c r="K16" s="74"/>
    </row>
    <row r="17" spans="1:11">
      <c r="A17" s="33"/>
      <c r="B17" s="38"/>
      <c r="C17" s="132"/>
      <c r="D17" s="133"/>
      <c r="E17" s="133"/>
      <c r="F17" s="133"/>
      <c r="G17" s="134"/>
      <c r="H17" s="28"/>
    </row>
    <row r="18" spans="1:11">
      <c r="A18" s="33"/>
      <c r="B18" s="38"/>
      <c r="C18" s="132"/>
      <c r="D18" s="133"/>
      <c r="E18" s="133"/>
      <c r="F18" s="133"/>
      <c r="G18" s="134"/>
      <c r="H18" s="28"/>
    </row>
    <row r="19" spans="1:11" ht="26.25" customHeight="1">
      <c r="A19" s="34" t="s">
        <v>70</v>
      </c>
      <c r="B19" s="41"/>
      <c r="C19" s="124" t="s">
        <v>59</v>
      </c>
      <c r="D19" s="125"/>
      <c r="E19" s="125"/>
      <c r="F19" s="125"/>
      <c r="G19" s="126"/>
      <c r="H19" s="78">
        <f>0.04*J49*J50</f>
        <v>1322.2872</v>
      </c>
    </row>
    <row r="20" spans="1:11" ht="15" customHeight="1">
      <c r="A20" s="108" t="s">
        <v>13</v>
      </c>
      <c r="B20" s="109"/>
      <c r="C20" s="109"/>
      <c r="D20" s="109"/>
      <c r="E20" s="109"/>
      <c r="F20" s="109"/>
      <c r="G20" s="110"/>
      <c r="H20" s="61">
        <f>SUM(H5:H19)</f>
        <v>80862.859600000011</v>
      </c>
    </row>
    <row r="21" spans="1:11" ht="24.75" customHeight="1">
      <c r="A21" s="135" t="s">
        <v>71</v>
      </c>
      <c r="B21" s="135"/>
      <c r="C21" s="135"/>
      <c r="D21" s="135"/>
      <c r="E21" s="135"/>
      <c r="F21" s="135"/>
      <c r="G21" s="135"/>
      <c r="H21" s="136"/>
    </row>
    <row r="22" spans="1:11" ht="27.75" customHeight="1">
      <c r="A22" s="34" t="s">
        <v>72</v>
      </c>
      <c r="B22" s="41"/>
      <c r="C22" s="124" t="s">
        <v>76</v>
      </c>
      <c r="D22" s="125"/>
      <c r="E22" s="125"/>
      <c r="F22" s="125"/>
      <c r="G22" s="126"/>
      <c r="H22" s="28" t="s">
        <v>67</v>
      </c>
    </row>
    <row r="23" spans="1:11">
      <c r="A23" s="33"/>
      <c r="B23" s="38"/>
      <c r="C23" s="132" t="s">
        <v>118</v>
      </c>
      <c r="D23" s="133"/>
      <c r="E23" s="133"/>
      <c r="F23" s="133"/>
      <c r="G23" s="134"/>
      <c r="H23" s="28"/>
    </row>
    <row r="24" spans="1:11" s="63" customFormat="1">
      <c r="A24" s="33"/>
      <c r="B24" s="38"/>
      <c r="C24" s="132" t="s">
        <v>128</v>
      </c>
      <c r="D24" s="133"/>
      <c r="E24" s="133"/>
      <c r="F24" s="133"/>
      <c r="G24" s="134"/>
      <c r="H24" s="62">
        <v>4145.2299999999996</v>
      </c>
      <c r="K24" s="74"/>
    </row>
    <row r="25" spans="1:11" s="64" customFormat="1">
      <c r="A25" s="33"/>
      <c r="B25" s="38"/>
      <c r="C25" s="132" t="s">
        <v>133</v>
      </c>
      <c r="D25" s="133"/>
      <c r="E25" s="133"/>
      <c r="F25" s="133"/>
      <c r="G25" s="134"/>
      <c r="H25" s="65"/>
      <c r="K25" s="74"/>
    </row>
    <row r="26" spans="1:11">
      <c r="A26" s="33"/>
      <c r="B26" s="38"/>
      <c r="C26" s="132" t="s">
        <v>120</v>
      </c>
      <c r="D26" s="133"/>
      <c r="E26" s="133"/>
      <c r="F26" s="133"/>
      <c r="G26" s="134"/>
      <c r="H26" s="61">
        <f>0.7*J49*J50</f>
        <v>23140.025999999998</v>
      </c>
    </row>
    <row r="27" spans="1:11">
      <c r="A27" s="33"/>
      <c r="B27" s="38"/>
      <c r="C27" s="132" t="s">
        <v>114</v>
      </c>
      <c r="D27" s="133"/>
      <c r="E27" s="133"/>
      <c r="F27" s="133"/>
      <c r="G27" s="134"/>
      <c r="H27" s="61">
        <f>SUM(H23:H26)</f>
        <v>27285.255999999998</v>
      </c>
    </row>
    <row r="28" spans="1:11" ht="23.25" customHeight="1">
      <c r="A28" s="34" t="s">
        <v>73</v>
      </c>
      <c r="B28" s="41"/>
      <c r="C28" s="124" t="s">
        <v>77</v>
      </c>
      <c r="D28" s="125"/>
      <c r="E28" s="125"/>
      <c r="F28" s="125"/>
      <c r="G28" s="126"/>
      <c r="H28" s="28"/>
    </row>
    <row r="29" spans="1:11" s="59" customFormat="1" ht="15.75" customHeight="1">
      <c r="A29" s="33"/>
      <c r="B29" s="38"/>
      <c r="C29" s="124" t="s">
        <v>123</v>
      </c>
      <c r="D29" s="125"/>
      <c r="E29" s="125"/>
      <c r="F29" s="125"/>
      <c r="G29" s="126"/>
      <c r="H29" s="60"/>
      <c r="K29" s="74"/>
    </row>
    <row r="30" spans="1:11" s="59" customFormat="1" ht="15.75" customHeight="1">
      <c r="A30" s="33"/>
      <c r="B30" s="38"/>
      <c r="C30" s="124" t="s">
        <v>121</v>
      </c>
      <c r="D30" s="125"/>
      <c r="E30" s="125"/>
      <c r="F30" s="125"/>
      <c r="G30" s="126"/>
      <c r="H30" s="60"/>
      <c r="K30" s="74"/>
    </row>
    <row r="31" spans="1:11" s="64" customFormat="1" ht="15.75" customHeight="1">
      <c r="A31" s="33"/>
      <c r="B31" s="38"/>
      <c r="C31" s="124" t="s">
        <v>123</v>
      </c>
      <c r="D31" s="125"/>
      <c r="E31" s="125"/>
      <c r="F31" s="125"/>
      <c r="G31" s="126"/>
      <c r="H31" s="65"/>
      <c r="K31" s="74"/>
    </row>
    <row r="32" spans="1:11" s="63" customFormat="1" ht="15.75" customHeight="1">
      <c r="A32" s="33"/>
      <c r="B32" s="38"/>
      <c r="C32" s="137" t="s">
        <v>138</v>
      </c>
      <c r="D32" s="138"/>
      <c r="E32" s="138"/>
      <c r="F32" s="138"/>
      <c r="G32" s="139"/>
      <c r="H32" s="35">
        <v>6274.92</v>
      </c>
      <c r="K32" s="74"/>
    </row>
    <row r="33" spans="1:11">
      <c r="A33" s="71"/>
      <c r="B33" s="71"/>
      <c r="C33" s="114" t="s">
        <v>122</v>
      </c>
      <c r="D33" s="114"/>
      <c r="E33" s="114"/>
      <c r="F33" s="114"/>
      <c r="G33" s="114"/>
      <c r="H33" s="66">
        <v>6821.1</v>
      </c>
    </row>
    <row r="34" spans="1:11" s="54" customFormat="1">
      <c r="A34" s="71"/>
      <c r="B34" s="71"/>
      <c r="C34" s="114" t="s">
        <v>120</v>
      </c>
      <c r="D34" s="114"/>
      <c r="E34" s="114"/>
      <c r="F34" s="114"/>
      <c r="G34" s="114"/>
      <c r="H34" s="61">
        <f>0.96*J49*J50</f>
        <v>31734.892799999998</v>
      </c>
      <c r="K34" s="75"/>
    </row>
    <row r="35" spans="1:11" s="54" customFormat="1">
      <c r="A35" s="71"/>
      <c r="B35" s="71"/>
      <c r="C35" s="114" t="s">
        <v>114</v>
      </c>
      <c r="D35" s="114"/>
      <c r="E35" s="114"/>
      <c r="F35" s="114"/>
      <c r="G35" s="114"/>
      <c r="H35" s="61">
        <f>SUM(H29:H34)</f>
        <v>44830.912799999998</v>
      </c>
      <c r="K35" s="76"/>
    </row>
    <row r="36" spans="1:11" s="54" customFormat="1" ht="24" customHeight="1">
      <c r="A36" s="71" t="s">
        <v>74</v>
      </c>
      <c r="B36" s="71"/>
      <c r="C36" s="123" t="s">
        <v>78</v>
      </c>
      <c r="D36" s="123"/>
      <c r="E36" s="123"/>
      <c r="F36" s="123"/>
      <c r="G36" s="123"/>
      <c r="H36" s="53"/>
      <c r="K36" s="76"/>
    </row>
    <row r="37" spans="1:11" s="54" customFormat="1">
      <c r="A37" s="118"/>
      <c r="B37" s="118"/>
      <c r="C37" s="114" t="s">
        <v>137</v>
      </c>
      <c r="D37" s="114"/>
      <c r="E37" s="114"/>
      <c r="F37" s="114"/>
      <c r="G37" s="114"/>
      <c r="H37" s="53"/>
      <c r="K37" s="76"/>
    </row>
    <row r="38" spans="1:11" s="54" customFormat="1">
      <c r="A38" s="118"/>
      <c r="B38" s="118"/>
      <c r="C38" s="114" t="s">
        <v>145</v>
      </c>
      <c r="D38" s="114"/>
      <c r="E38" s="114"/>
      <c r="F38" s="114"/>
      <c r="G38" s="114"/>
      <c r="H38" s="53"/>
      <c r="K38" s="76"/>
    </row>
    <row r="39" spans="1:11" s="54" customFormat="1">
      <c r="A39" s="118"/>
      <c r="B39" s="118"/>
      <c r="C39" s="114" t="s">
        <v>141</v>
      </c>
      <c r="D39" s="114"/>
      <c r="E39" s="114"/>
      <c r="F39" s="114"/>
      <c r="G39" s="114"/>
      <c r="H39" s="53"/>
      <c r="K39" s="76"/>
    </row>
    <row r="40" spans="1:11" s="54" customFormat="1">
      <c r="A40" s="118"/>
      <c r="B40" s="118"/>
      <c r="C40" s="114" t="s">
        <v>142</v>
      </c>
      <c r="D40" s="114"/>
      <c r="E40" s="114"/>
      <c r="F40" s="114"/>
      <c r="G40" s="114"/>
      <c r="H40" s="53"/>
      <c r="K40" s="76"/>
    </row>
    <row r="41" spans="1:11" s="54" customFormat="1">
      <c r="A41" s="118"/>
      <c r="B41" s="118"/>
      <c r="C41" s="114" t="s">
        <v>139</v>
      </c>
      <c r="D41" s="114"/>
      <c r="E41" s="114"/>
      <c r="F41" s="114"/>
      <c r="G41" s="114"/>
      <c r="H41" s="53"/>
      <c r="K41" s="76"/>
    </row>
    <row r="42" spans="1:11" s="54" customFormat="1">
      <c r="A42" s="118"/>
      <c r="B42" s="118"/>
      <c r="C42" s="114" t="s">
        <v>140</v>
      </c>
      <c r="D42" s="114"/>
      <c r="E42" s="114"/>
      <c r="F42" s="114"/>
      <c r="G42" s="114"/>
      <c r="H42" s="53"/>
      <c r="K42" s="76"/>
    </row>
    <row r="43" spans="1:11" s="54" customFormat="1">
      <c r="A43" s="118"/>
      <c r="B43" s="118"/>
      <c r="C43" s="114" t="s">
        <v>144</v>
      </c>
      <c r="D43" s="114"/>
      <c r="E43" s="114"/>
      <c r="F43" s="114"/>
      <c r="G43" s="114"/>
      <c r="H43" s="53"/>
      <c r="K43" s="76"/>
    </row>
    <row r="44" spans="1:11" s="54" customFormat="1">
      <c r="A44" s="118"/>
      <c r="B44" s="118"/>
      <c r="C44" s="114" t="s">
        <v>120</v>
      </c>
      <c r="D44" s="114"/>
      <c r="E44" s="114"/>
      <c r="F44" s="114"/>
      <c r="G44" s="114"/>
      <c r="H44" s="61">
        <f>0.64*J49*J50</f>
        <v>21156.5952</v>
      </c>
      <c r="K44" s="76"/>
    </row>
    <row r="45" spans="1:11" s="54" customFormat="1">
      <c r="A45" s="118"/>
      <c r="B45" s="118"/>
      <c r="C45" s="114"/>
      <c r="D45" s="114"/>
      <c r="E45" s="114"/>
      <c r="F45" s="114"/>
      <c r="G45" s="114"/>
      <c r="H45" s="66"/>
      <c r="K45" s="76"/>
    </row>
    <row r="46" spans="1:11" s="54" customFormat="1" ht="15" customHeight="1">
      <c r="A46" s="118"/>
      <c r="B46" s="118"/>
      <c r="C46" s="147" t="s">
        <v>114</v>
      </c>
      <c r="D46" s="148"/>
      <c r="E46" s="148"/>
      <c r="F46" s="148"/>
      <c r="G46" s="149"/>
      <c r="H46" s="61">
        <f>H44</f>
        <v>21156.5952</v>
      </c>
      <c r="K46" s="76"/>
    </row>
    <row r="47" spans="1:11" s="54" customFormat="1" ht="15" customHeight="1">
      <c r="A47" s="127" t="s">
        <v>18</v>
      </c>
      <c r="B47" s="127"/>
      <c r="C47" s="127"/>
      <c r="D47" s="127"/>
      <c r="E47" s="127"/>
      <c r="F47" s="127"/>
      <c r="G47" s="127"/>
      <c r="H47" s="61">
        <f>H46+H35+H27</f>
        <v>93272.763999999996</v>
      </c>
      <c r="K47" s="76"/>
    </row>
    <row r="48" spans="1:11" s="54" customFormat="1" ht="15" customHeight="1">
      <c r="A48" s="140" t="s">
        <v>75</v>
      </c>
      <c r="B48" s="140"/>
      <c r="C48" s="140"/>
      <c r="D48" s="140"/>
      <c r="E48" s="140"/>
      <c r="F48" s="140"/>
      <c r="G48" s="140"/>
      <c r="H48" s="140"/>
      <c r="K48" s="76"/>
    </row>
    <row r="49" spans="1:11" ht="15" customHeight="1">
      <c r="A49" s="39" t="s">
        <v>79</v>
      </c>
      <c r="B49" s="40"/>
      <c r="C49" s="142" t="s">
        <v>20</v>
      </c>
      <c r="D49" s="143"/>
      <c r="E49" s="143"/>
      <c r="F49" s="143"/>
      <c r="G49" s="144"/>
      <c r="H49" s="70">
        <f>2.52*J49*J50</f>
        <v>83304.093599999993</v>
      </c>
      <c r="J49" s="58">
        <v>11.7</v>
      </c>
    </row>
    <row r="50" spans="1:11" ht="15" customHeight="1">
      <c r="A50" s="34" t="s">
        <v>80</v>
      </c>
      <c r="B50" s="41"/>
      <c r="C50" s="111" t="s">
        <v>21</v>
      </c>
      <c r="D50" s="112"/>
      <c r="E50" s="112"/>
      <c r="F50" s="112"/>
      <c r="G50" s="113"/>
      <c r="H50" s="22">
        <f>0.13*J49*J50</f>
        <v>4297.4333999999999</v>
      </c>
      <c r="J50" s="32">
        <v>2825.4</v>
      </c>
    </row>
    <row r="51" spans="1:11" ht="15" customHeight="1">
      <c r="A51" s="33" t="s">
        <v>81</v>
      </c>
      <c r="B51" s="38"/>
      <c r="C51" s="111" t="s">
        <v>22</v>
      </c>
      <c r="D51" s="112"/>
      <c r="E51" s="112"/>
      <c r="F51" s="112"/>
      <c r="G51" s="113"/>
      <c r="H51" s="22">
        <f>0.02*J49*J50</f>
        <v>661.14359999999999</v>
      </c>
    </row>
    <row r="52" spans="1:11" ht="15" customHeight="1">
      <c r="A52" s="34" t="s">
        <v>81</v>
      </c>
      <c r="B52" s="41"/>
      <c r="C52" s="111" t="s">
        <v>23</v>
      </c>
      <c r="D52" s="112"/>
      <c r="E52" s="112"/>
      <c r="F52" s="112"/>
      <c r="G52" s="113"/>
      <c r="H52" s="22">
        <f>0.02*J49*J50</f>
        <v>661.14359999999999</v>
      </c>
    </row>
    <row r="53" spans="1:11" ht="15" customHeight="1">
      <c r="A53" s="33" t="s">
        <v>82</v>
      </c>
      <c r="B53" s="38"/>
      <c r="C53" s="111" t="s">
        <v>3</v>
      </c>
      <c r="D53" s="112"/>
      <c r="E53" s="112"/>
      <c r="F53" s="112"/>
      <c r="G53" s="113"/>
      <c r="H53" s="22">
        <f>0.42*J49*J50</f>
        <v>13884.015599999999</v>
      </c>
    </row>
    <row r="54" spans="1:11" ht="15" customHeight="1">
      <c r="A54" s="34" t="s">
        <v>83</v>
      </c>
      <c r="B54" s="41"/>
      <c r="C54" s="111" t="s">
        <v>25</v>
      </c>
      <c r="D54" s="112"/>
      <c r="E54" s="112"/>
      <c r="F54" s="112"/>
      <c r="G54" s="113"/>
      <c r="H54" s="22">
        <f>0.04*J49*J50</f>
        <v>1322.2872</v>
      </c>
    </row>
    <row r="55" spans="1:11" ht="15" customHeight="1">
      <c r="A55" s="33" t="s">
        <v>84</v>
      </c>
      <c r="B55" s="38"/>
      <c r="C55" s="111" t="s">
        <v>26</v>
      </c>
      <c r="D55" s="112"/>
      <c r="E55" s="112"/>
      <c r="F55" s="112"/>
      <c r="G55" s="113"/>
      <c r="H55" s="22">
        <f>1.05*J49*J50</f>
        <v>34710.039000000004</v>
      </c>
    </row>
    <row r="56" spans="1:11" ht="15" customHeight="1">
      <c r="A56" s="34" t="s">
        <v>85</v>
      </c>
      <c r="B56" s="41"/>
      <c r="C56" s="111" t="s">
        <v>52</v>
      </c>
      <c r="D56" s="112"/>
      <c r="E56" s="112"/>
      <c r="F56" s="112"/>
      <c r="G56" s="113"/>
      <c r="H56" s="22">
        <v>0</v>
      </c>
    </row>
    <row r="57" spans="1:11" ht="15" customHeight="1">
      <c r="A57" s="33" t="s">
        <v>86</v>
      </c>
      <c r="B57" s="38"/>
      <c r="C57" s="111" t="s">
        <v>6</v>
      </c>
      <c r="D57" s="112"/>
      <c r="E57" s="112"/>
      <c r="F57" s="112"/>
      <c r="G57" s="113"/>
      <c r="H57" s="22">
        <f>0.23*J49*J50</f>
        <v>7603.1513999999997</v>
      </c>
    </row>
    <row r="58" spans="1:11" ht="15" customHeight="1">
      <c r="A58" s="34" t="s">
        <v>87</v>
      </c>
      <c r="B58" s="41"/>
      <c r="C58" s="111" t="s">
        <v>28</v>
      </c>
      <c r="D58" s="112"/>
      <c r="E58" s="112"/>
      <c r="F58" s="112"/>
      <c r="G58" s="113"/>
      <c r="H58" s="22">
        <f>0.26*J49*J50</f>
        <v>8594.8667999999998</v>
      </c>
    </row>
    <row r="59" spans="1:11" ht="15" customHeight="1">
      <c r="A59" s="33" t="s">
        <v>88</v>
      </c>
      <c r="B59" s="38"/>
      <c r="C59" s="111" t="s">
        <v>51</v>
      </c>
      <c r="D59" s="112"/>
      <c r="E59" s="112"/>
      <c r="F59" s="112"/>
      <c r="G59" s="113"/>
      <c r="H59" s="22">
        <f>0.1*J49*J50</f>
        <v>3305.7179999999998</v>
      </c>
    </row>
    <row r="60" spans="1:11" ht="15" customHeight="1">
      <c r="A60" s="34" t="s">
        <v>89</v>
      </c>
      <c r="B60" s="41"/>
      <c r="C60" s="111" t="s">
        <v>30</v>
      </c>
      <c r="D60" s="112"/>
      <c r="E60" s="112"/>
      <c r="F60" s="112"/>
      <c r="G60" s="113"/>
      <c r="H60" s="22">
        <f>2.55*J49*J50</f>
        <v>84295.808999999994</v>
      </c>
    </row>
    <row r="61" spans="1:11" ht="79.5" customHeight="1">
      <c r="A61" s="33" t="s">
        <v>90</v>
      </c>
      <c r="B61" s="38"/>
      <c r="C61" s="111" t="s">
        <v>31</v>
      </c>
      <c r="D61" s="112"/>
      <c r="E61" s="112"/>
      <c r="F61" s="112"/>
      <c r="G61" s="113"/>
      <c r="H61" s="22">
        <f>1.07*J49*J50</f>
        <v>35371.1826</v>
      </c>
    </row>
    <row r="62" spans="1:11" ht="15" customHeight="1">
      <c r="A62" s="42" t="s">
        <v>91</v>
      </c>
      <c r="B62" s="43"/>
      <c r="C62" s="119" t="s">
        <v>116</v>
      </c>
      <c r="D62" s="120"/>
      <c r="E62" s="120"/>
      <c r="F62" s="120"/>
      <c r="G62" s="121"/>
      <c r="H62" s="52">
        <f>4.38*J49*J50</f>
        <v>144790.44839999999</v>
      </c>
    </row>
    <row r="63" spans="1:11" ht="15" customHeight="1">
      <c r="A63" s="108" t="s">
        <v>32</v>
      </c>
      <c r="B63" s="109"/>
      <c r="C63" s="109"/>
      <c r="D63" s="109"/>
      <c r="E63" s="109"/>
      <c r="F63" s="109"/>
      <c r="G63" s="110"/>
      <c r="H63" s="49">
        <f>SUM(H49:H62)</f>
        <v>422801.33219999995</v>
      </c>
    </row>
    <row r="64" spans="1:11" s="50" customFormat="1" ht="15" customHeight="1">
      <c r="A64" s="51">
        <v>4</v>
      </c>
      <c r="B64" s="51"/>
      <c r="C64" s="151" t="s">
        <v>117</v>
      </c>
      <c r="D64" s="151"/>
      <c r="E64" s="151"/>
      <c r="F64" s="151"/>
      <c r="G64" s="151"/>
      <c r="H64" s="52"/>
      <c r="K64" s="74"/>
    </row>
    <row r="65" spans="1:13" s="54" customFormat="1" ht="15" customHeight="1">
      <c r="A65" s="127">
        <v>5</v>
      </c>
      <c r="B65" s="51"/>
      <c r="C65" s="151" t="s">
        <v>119</v>
      </c>
      <c r="D65" s="151"/>
      <c r="E65" s="151"/>
      <c r="F65" s="151"/>
      <c r="G65" s="151"/>
      <c r="H65" s="52">
        <v>1200</v>
      </c>
      <c r="K65" s="76"/>
    </row>
    <row r="66" spans="1:13" s="54" customFormat="1">
      <c r="A66" s="127"/>
      <c r="B66" s="53"/>
      <c r="C66" s="151"/>
      <c r="D66" s="151"/>
      <c r="E66" s="151"/>
      <c r="F66" s="151"/>
      <c r="G66" s="151"/>
      <c r="H66" s="61"/>
      <c r="K66" s="76"/>
    </row>
    <row r="67" spans="1:13" ht="15" customHeight="1">
      <c r="A67" s="122" t="s">
        <v>93</v>
      </c>
      <c r="B67" s="122"/>
      <c r="C67" s="122"/>
      <c r="D67" s="122"/>
      <c r="E67" s="122"/>
      <c r="F67" s="122"/>
      <c r="G67" s="122"/>
      <c r="H67" s="122"/>
    </row>
    <row r="68" spans="1:13" s="69" customFormat="1" ht="15" customHeight="1">
      <c r="A68" s="115"/>
      <c r="B68" s="116"/>
      <c r="C68" s="116"/>
      <c r="D68" s="117"/>
      <c r="E68" s="105" t="s">
        <v>147</v>
      </c>
      <c r="F68" s="107"/>
      <c r="G68" s="107"/>
      <c r="H68" s="106"/>
      <c r="I68" s="105" t="s">
        <v>148</v>
      </c>
      <c r="J68" s="106"/>
      <c r="K68" s="105" t="s">
        <v>149</v>
      </c>
      <c r="L68" s="106"/>
    </row>
    <row r="69" spans="1:13">
      <c r="A69" s="152" t="s">
        <v>94</v>
      </c>
      <c r="B69" s="152"/>
      <c r="C69" s="152"/>
      <c r="D69" s="152"/>
      <c r="E69" s="29" t="s">
        <v>95</v>
      </c>
      <c r="F69" s="29" t="s">
        <v>96</v>
      </c>
      <c r="G69" s="29" t="s">
        <v>97</v>
      </c>
      <c r="H69" s="29" t="s">
        <v>98</v>
      </c>
      <c r="I69" s="68" t="s">
        <v>95</v>
      </c>
      <c r="J69" s="68" t="s">
        <v>96</v>
      </c>
      <c r="K69" s="52" t="s">
        <v>95</v>
      </c>
      <c r="L69" s="68" t="s">
        <v>96</v>
      </c>
    </row>
    <row r="70" spans="1:13">
      <c r="A70" s="123" t="s">
        <v>99</v>
      </c>
      <c r="B70" s="123"/>
      <c r="C70" s="123"/>
      <c r="D70" s="123"/>
      <c r="E70" s="61">
        <f t="shared" ref="E70:F74" si="0">I70+K70</f>
        <v>427291.2635</v>
      </c>
      <c r="F70" s="61">
        <f t="shared" si="0"/>
        <v>372229.65350000001</v>
      </c>
      <c r="G70" s="61">
        <f>H63</f>
        <v>422801.33219999995</v>
      </c>
      <c r="H70" s="28">
        <f>F70-E70</f>
        <v>-55061.609999999986</v>
      </c>
      <c r="I70" s="67">
        <v>414124.61</v>
      </c>
      <c r="J70" s="67">
        <v>359063</v>
      </c>
      <c r="K70" s="61">
        <f>12.95*M74*M75</f>
        <v>13166.653499999999</v>
      </c>
      <c r="L70" s="61">
        <f>K70</f>
        <v>13166.653499999999</v>
      </c>
    </row>
    <row r="71" spans="1:13">
      <c r="A71" s="123" t="s">
        <v>100</v>
      </c>
      <c r="B71" s="123"/>
      <c r="C71" s="123"/>
      <c r="D71" s="123"/>
      <c r="E71" s="28">
        <f t="shared" si="0"/>
        <v>127594.6</v>
      </c>
      <c r="F71" s="28">
        <f t="shared" si="0"/>
        <v>111424.92</v>
      </c>
      <c r="G71" s="61">
        <f>H20</f>
        <v>80862.859600000011</v>
      </c>
      <c r="H71" s="61">
        <f>F71-G71</f>
        <v>30562.060399999988</v>
      </c>
      <c r="I71" s="67">
        <v>127594.6</v>
      </c>
      <c r="J71" s="67">
        <v>111424.92</v>
      </c>
      <c r="K71" s="61"/>
      <c r="L71" s="67"/>
    </row>
    <row r="72" spans="1:13">
      <c r="A72" s="123" t="s">
        <v>101</v>
      </c>
      <c r="B72" s="123"/>
      <c r="C72" s="123"/>
      <c r="D72" s="123"/>
      <c r="E72" s="28">
        <f t="shared" si="0"/>
        <v>47328.31</v>
      </c>
      <c r="F72" s="28">
        <f t="shared" si="0"/>
        <v>41331.480000000003</v>
      </c>
      <c r="G72" s="61">
        <f>H27</f>
        <v>27285.255999999998</v>
      </c>
      <c r="H72" s="61">
        <f>F72-G72</f>
        <v>14046.224000000006</v>
      </c>
      <c r="I72" s="67">
        <v>47328.31</v>
      </c>
      <c r="J72" s="67">
        <v>41331.480000000003</v>
      </c>
      <c r="K72" s="61"/>
      <c r="L72" s="67"/>
    </row>
    <row r="73" spans="1:13">
      <c r="A73" s="123" t="s">
        <v>102</v>
      </c>
      <c r="B73" s="123"/>
      <c r="C73" s="123"/>
      <c r="D73" s="123"/>
      <c r="E73" s="61">
        <f t="shared" si="0"/>
        <v>91067.3848</v>
      </c>
      <c r="F73" s="61">
        <f t="shared" si="0"/>
        <v>79712.114799999996</v>
      </c>
      <c r="G73" s="61">
        <f>H35</f>
        <v>44830.912799999998</v>
      </c>
      <c r="H73" s="61">
        <f>F73-G73</f>
        <v>34881.201999999997</v>
      </c>
      <c r="I73" s="67">
        <v>88261.21</v>
      </c>
      <c r="J73" s="67">
        <v>76905.94</v>
      </c>
      <c r="K73" s="61">
        <f>2.76*M74*M75</f>
        <v>2806.1747999999998</v>
      </c>
      <c r="L73" s="61">
        <f>K73</f>
        <v>2806.1747999999998</v>
      </c>
    </row>
    <row r="74" spans="1:13">
      <c r="A74" s="123" t="s">
        <v>104</v>
      </c>
      <c r="B74" s="123"/>
      <c r="C74" s="123"/>
      <c r="D74" s="123"/>
      <c r="E74" s="61">
        <f t="shared" si="0"/>
        <v>43553.8436</v>
      </c>
      <c r="F74" s="61">
        <f t="shared" si="0"/>
        <v>38255.5236</v>
      </c>
      <c r="G74" s="61">
        <f>H46</f>
        <v>21156.5952</v>
      </c>
      <c r="H74" s="61">
        <f>F74-G74</f>
        <v>17098.928400000001</v>
      </c>
      <c r="I74" s="67">
        <v>42211.76</v>
      </c>
      <c r="J74" s="67">
        <v>36913.440000000002</v>
      </c>
      <c r="K74" s="61">
        <f>1.32*M74*M75</f>
        <v>1342.0836000000002</v>
      </c>
      <c r="L74" s="61">
        <f>K74</f>
        <v>1342.0836000000002</v>
      </c>
      <c r="M74" s="32">
        <v>86.9</v>
      </c>
    </row>
    <row r="75" spans="1:13">
      <c r="A75" s="123" t="s">
        <v>117</v>
      </c>
      <c r="B75" s="123"/>
      <c r="C75" s="123"/>
      <c r="D75" s="123"/>
      <c r="E75" s="28"/>
      <c r="F75" s="28"/>
      <c r="G75" s="28"/>
      <c r="H75" s="28"/>
      <c r="I75" s="67"/>
      <c r="J75" s="67"/>
      <c r="K75" s="61"/>
      <c r="L75" s="67"/>
      <c r="M75" s="32">
        <v>11.7</v>
      </c>
    </row>
    <row r="76" spans="1:13" s="64" customFormat="1">
      <c r="A76" s="124" t="s">
        <v>124</v>
      </c>
      <c r="B76" s="125"/>
      <c r="C76" s="125"/>
      <c r="D76" s="126"/>
      <c r="E76" s="65"/>
      <c r="F76" s="65"/>
      <c r="G76" s="65">
        <v>1200</v>
      </c>
      <c r="H76" s="65">
        <f>F76-G76</f>
        <v>-1200</v>
      </c>
      <c r="I76" s="67"/>
      <c r="J76" s="67"/>
      <c r="K76" s="61"/>
      <c r="L76" s="67"/>
    </row>
    <row r="77" spans="1:13" s="56" customFormat="1" ht="26.25" customHeight="1">
      <c r="A77" s="124" t="s">
        <v>125</v>
      </c>
      <c r="B77" s="125"/>
      <c r="C77" s="125"/>
      <c r="D77" s="126"/>
      <c r="E77" s="55"/>
      <c r="F77" s="55"/>
      <c r="G77" s="55"/>
      <c r="H77" s="55">
        <f>F77</f>
        <v>0</v>
      </c>
      <c r="I77" s="67"/>
      <c r="J77" s="67"/>
      <c r="K77" s="61"/>
      <c r="L77" s="67"/>
    </row>
    <row r="78" spans="1:13">
      <c r="A78" s="124" t="s">
        <v>105</v>
      </c>
      <c r="B78" s="125"/>
      <c r="C78" s="125"/>
      <c r="D78" s="126"/>
      <c r="E78" s="61">
        <f>SUM(E70:E77)</f>
        <v>736835.40190000006</v>
      </c>
      <c r="F78" s="61">
        <f>SUM(F70:F77)</f>
        <v>642953.69189999998</v>
      </c>
      <c r="G78" s="28"/>
      <c r="H78" s="61">
        <f>SUM(H71:H77)</f>
        <v>95388.414799999999</v>
      </c>
      <c r="I78" s="67"/>
      <c r="J78" s="67"/>
      <c r="K78" s="61">
        <f>SUM(K70:K77)</f>
        <v>17314.911899999999</v>
      </c>
      <c r="L78" s="61">
        <f>SUM(L70:L77)</f>
        <v>17314.911899999999</v>
      </c>
    </row>
    <row r="79" spans="1:13" ht="24" customHeight="1">
      <c r="A79" s="124" t="s">
        <v>106</v>
      </c>
      <c r="B79" s="125"/>
      <c r="C79" s="125"/>
      <c r="D79" s="126"/>
      <c r="E79" s="28"/>
      <c r="F79" s="57"/>
      <c r="G79" s="28">
        <v>3976</v>
      </c>
      <c r="H79" s="28">
        <v>-3976</v>
      </c>
      <c r="I79" s="67"/>
      <c r="J79" s="67"/>
      <c r="K79" s="61"/>
      <c r="L79" s="67"/>
    </row>
    <row r="80" spans="1:13">
      <c r="A80" s="123" t="s">
        <v>107</v>
      </c>
      <c r="B80" s="123"/>
      <c r="C80" s="123"/>
      <c r="D80" s="123"/>
      <c r="E80" s="28"/>
      <c r="F80" s="28"/>
      <c r="G80" s="28"/>
      <c r="H80" s="61">
        <f>SUM(H78:H79)</f>
        <v>91412.414799999999</v>
      </c>
      <c r="I80" s="67"/>
      <c r="J80" s="67"/>
      <c r="K80" s="61"/>
      <c r="L80" s="67"/>
    </row>
    <row r="81" spans="1:12">
      <c r="A81" s="127" t="s">
        <v>150</v>
      </c>
      <c r="B81" s="127"/>
      <c r="C81" s="127"/>
      <c r="D81" s="127"/>
      <c r="E81" s="127"/>
      <c r="F81" s="127"/>
      <c r="G81" s="127"/>
      <c r="H81" s="127"/>
      <c r="I81" s="150">
        <v>0.87</v>
      </c>
      <c r="J81" s="110"/>
      <c r="K81" s="150">
        <v>1</v>
      </c>
      <c r="L81" s="110"/>
    </row>
    <row r="82" spans="1:12">
      <c r="A82" s="128" t="s">
        <v>109</v>
      </c>
      <c r="B82" s="128"/>
      <c r="C82" s="128"/>
      <c r="D82" s="128"/>
      <c r="E82" s="128"/>
      <c r="F82" s="128"/>
      <c r="G82" s="128"/>
      <c r="H82" s="28">
        <f>H80</f>
        <v>91412.414799999999</v>
      </c>
      <c r="I82" s="67"/>
      <c r="J82" s="67"/>
      <c r="K82" s="61"/>
      <c r="L82" s="67"/>
    </row>
    <row r="83" spans="1:12">
      <c r="A83" s="128" t="s">
        <v>110</v>
      </c>
      <c r="B83" s="128"/>
      <c r="C83" s="128"/>
      <c r="D83" s="128"/>
      <c r="E83" s="128"/>
      <c r="F83" s="128"/>
      <c r="G83" s="128"/>
      <c r="H83" s="28">
        <f>E78-F78+F77</f>
        <v>93881.710000000079</v>
      </c>
      <c r="I83" s="67"/>
      <c r="J83" s="67"/>
      <c r="K83" s="61"/>
      <c r="L83" s="67"/>
    </row>
    <row r="85" spans="1:12">
      <c r="A85" s="108" t="s">
        <v>151</v>
      </c>
      <c r="B85" s="109"/>
      <c r="C85" s="109"/>
      <c r="D85" s="109"/>
      <c r="E85" s="109"/>
      <c r="F85" s="109"/>
      <c r="G85" s="109"/>
      <c r="H85" s="110"/>
      <c r="I85" s="105" t="s">
        <v>154</v>
      </c>
      <c r="J85" s="106"/>
    </row>
    <row r="86" spans="1:12">
      <c r="A86" s="108"/>
      <c r="B86" s="109"/>
      <c r="C86" s="109"/>
      <c r="D86" s="109"/>
      <c r="E86" s="109"/>
      <c r="F86" s="109"/>
      <c r="G86" s="109"/>
      <c r="H86" s="110"/>
      <c r="I86" s="82"/>
      <c r="J86" s="83"/>
    </row>
    <row r="87" spans="1:12" ht="19.5" customHeight="1">
      <c r="A87" s="79" t="s">
        <v>152</v>
      </c>
      <c r="B87" s="80"/>
      <c r="C87" s="80"/>
      <c r="D87" s="80"/>
      <c r="E87" s="80"/>
      <c r="F87" s="80"/>
      <c r="G87" s="81"/>
      <c r="H87" s="72"/>
      <c r="I87" s="105">
        <v>496832.5</v>
      </c>
      <c r="J87" s="106"/>
    </row>
    <row r="88" spans="1:12">
      <c r="A88" s="105" t="s">
        <v>153</v>
      </c>
      <c r="B88" s="107"/>
      <c r="C88" s="107"/>
      <c r="D88" s="107"/>
      <c r="E88" s="107"/>
      <c r="F88" s="107"/>
      <c r="G88" s="107"/>
      <c r="H88" s="106"/>
      <c r="I88" s="105">
        <v>110000</v>
      </c>
      <c r="J88" s="106"/>
    </row>
    <row r="89" spans="1:12">
      <c r="A89" s="105"/>
      <c r="B89" s="107"/>
      <c r="C89" s="107"/>
      <c r="D89" s="107"/>
      <c r="E89" s="107"/>
      <c r="F89" s="107"/>
      <c r="G89" s="107"/>
      <c r="H89" s="106"/>
      <c r="I89" s="105"/>
      <c r="J89" s="106"/>
    </row>
    <row r="90" spans="1:12">
      <c r="A90" s="108" t="s">
        <v>114</v>
      </c>
      <c r="B90" s="109"/>
      <c r="C90" s="109"/>
      <c r="D90" s="109"/>
      <c r="E90" s="109"/>
      <c r="F90" s="109"/>
      <c r="G90" s="109"/>
      <c r="H90" s="110"/>
      <c r="I90" s="105">
        <f>I88-I87</f>
        <v>-386832.5</v>
      </c>
      <c r="J90" s="106"/>
    </row>
  </sheetData>
  <mergeCells count="101">
    <mergeCell ref="K81:L81"/>
    <mergeCell ref="A74:D74"/>
    <mergeCell ref="A63:G63"/>
    <mergeCell ref="A70:D70"/>
    <mergeCell ref="A71:D71"/>
    <mergeCell ref="A72:D72"/>
    <mergeCell ref="A73:D73"/>
    <mergeCell ref="C66:G66"/>
    <mergeCell ref="C64:G64"/>
    <mergeCell ref="C65:G65"/>
    <mergeCell ref="A65:A66"/>
    <mergeCell ref="A69:D69"/>
    <mergeCell ref="A1:H1"/>
    <mergeCell ref="A4:H4"/>
    <mergeCell ref="C8:G8"/>
    <mergeCell ref="C49:G49"/>
    <mergeCell ref="C50:G50"/>
    <mergeCell ref="C12:G12"/>
    <mergeCell ref="A2:H2"/>
    <mergeCell ref="A3:B3"/>
    <mergeCell ref="A20:G20"/>
    <mergeCell ref="C22:G22"/>
    <mergeCell ref="C23:G23"/>
    <mergeCell ref="C26:G26"/>
    <mergeCell ref="C24:G24"/>
    <mergeCell ref="C25:G25"/>
    <mergeCell ref="C16:G16"/>
    <mergeCell ref="C46:G46"/>
    <mergeCell ref="C39:G39"/>
    <mergeCell ref="C40:G40"/>
    <mergeCell ref="C38:G38"/>
    <mergeCell ref="A47:G47"/>
    <mergeCell ref="C19:G19"/>
    <mergeCell ref="C51:G51"/>
    <mergeCell ref="C27:G27"/>
    <mergeCell ref="C28:G28"/>
    <mergeCell ref="C33:G33"/>
    <mergeCell ref="C34:G34"/>
    <mergeCell ref="C36:G36"/>
    <mergeCell ref="C37:G37"/>
    <mergeCell ref="C42:G42"/>
    <mergeCell ref="C45:G45"/>
    <mergeCell ref="C43:G43"/>
    <mergeCell ref="C44:G44"/>
    <mergeCell ref="A48:H48"/>
    <mergeCell ref="C30:G30"/>
    <mergeCell ref="C5:G5"/>
    <mergeCell ref="C3:G3"/>
    <mergeCell ref="C7:G7"/>
    <mergeCell ref="C9:G9"/>
    <mergeCell ref="C10:G10"/>
    <mergeCell ref="C6:G6"/>
    <mergeCell ref="A21:H21"/>
    <mergeCell ref="C35:G35"/>
    <mergeCell ref="C13:G13"/>
    <mergeCell ref="C14:G14"/>
    <mergeCell ref="C15:G15"/>
    <mergeCell ref="C17:G17"/>
    <mergeCell ref="C29:G29"/>
    <mergeCell ref="C32:G32"/>
    <mergeCell ref="C31:G31"/>
    <mergeCell ref="C18:G18"/>
    <mergeCell ref="C11:G11"/>
    <mergeCell ref="C41:G41"/>
    <mergeCell ref="A85:H85"/>
    <mergeCell ref="A86:H86"/>
    <mergeCell ref="A68:D68"/>
    <mergeCell ref="E68:H68"/>
    <mergeCell ref="I68:J68"/>
    <mergeCell ref="K68:L68"/>
    <mergeCell ref="A37:B46"/>
    <mergeCell ref="C62:G62"/>
    <mergeCell ref="C52:G52"/>
    <mergeCell ref="A67:H67"/>
    <mergeCell ref="C53:G53"/>
    <mergeCell ref="C54:G54"/>
    <mergeCell ref="C55:G55"/>
    <mergeCell ref="C61:G61"/>
    <mergeCell ref="C56:G56"/>
    <mergeCell ref="C57:G57"/>
    <mergeCell ref="C58:G58"/>
    <mergeCell ref="C59:G59"/>
    <mergeCell ref="A75:D75"/>
    <mergeCell ref="A78:D78"/>
    <mergeCell ref="A80:D80"/>
    <mergeCell ref="A79:D79"/>
    <mergeCell ref="A81:H81"/>
    <mergeCell ref="I87:J87"/>
    <mergeCell ref="I85:J85"/>
    <mergeCell ref="A88:H88"/>
    <mergeCell ref="A89:H89"/>
    <mergeCell ref="A90:H90"/>
    <mergeCell ref="I88:J88"/>
    <mergeCell ref="I89:J89"/>
    <mergeCell ref="I90:J90"/>
    <mergeCell ref="C60:G60"/>
    <mergeCell ref="A77:D77"/>
    <mergeCell ref="A76:D76"/>
    <mergeCell ref="A82:G82"/>
    <mergeCell ref="A83:G83"/>
    <mergeCell ref="I81:J8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41" t="s">
        <v>65</v>
      </c>
      <c r="B1" s="141"/>
      <c r="C1" s="141"/>
      <c r="D1" s="141"/>
      <c r="E1" s="141"/>
      <c r="F1" s="141"/>
      <c r="G1" s="141"/>
      <c r="H1" s="141"/>
      <c r="I1" s="31"/>
      <c r="J1" s="31"/>
      <c r="K1" s="31"/>
      <c r="L1" s="31"/>
    </row>
    <row r="2" spans="1:12" ht="36" customHeight="1">
      <c r="A2" s="145" t="s">
        <v>66</v>
      </c>
      <c r="B2" s="145"/>
      <c r="C2" s="145"/>
      <c r="D2" s="145"/>
      <c r="E2" s="145"/>
      <c r="F2" s="145"/>
      <c r="G2" s="145"/>
      <c r="H2" s="146"/>
    </row>
    <row r="3" spans="1:12" ht="27" customHeight="1">
      <c r="A3" s="108" t="s">
        <v>111</v>
      </c>
      <c r="B3" s="110"/>
      <c r="C3" s="129" t="s">
        <v>92</v>
      </c>
      <c r="D3" s="130"/>
      <c r="E3" s="130"/>
      <c r="F3" s="130"/>
      <c r="G3" s="131"/>
      <c r="H3" s="28" t="s">
        <v>67</v>
      </c>
    </row>
    <row r="4" spans="1:12" ht="27" customHeight="1">
      <c r="A4" s="135" t="s">
        <v>9</v>
      </c>
      <c r="B4" s="135"/>
      <c r="C4" s="135"/>
      <c r="D4" s="135"/>
      <c r="E4" s="135"/>
      <c r="F4" s="135"/>
      <c r="G4" s="135"/>
      <c r="H4" s="136"/>
    </row>
    <row r="5" spans="1:12" ht="24.75" customHeight="1">
      <c r="A5" s="34" t="s">
        <v>68</v>
      </c>
      <c r="B5" s="41"/>
      <c r="C5" s="111" t="s">
        <v>8</v>
      </c>
      <c r="D5" s="112"/>
      <c r="E5" s="112"/>
      <c r="F5" s="112"/>
      <c r="G5" s="113"/>
      <c r="H5" s="37"/>
    </row>
    <row r="6" spans="1:12" ht="15" customHeight="1">
      <c r="A6" s="34" t="s">
        <v>69</v>
      </c>
      <c r="B6" s="41"/>
      <c r="C6" s="105" t="s">
        <v>64</v>
      </c>
      <c r="D6" s="107"/>
      <c r="E6" s="107"/>
      <c r="F6" s="107"/>
      <c r="G6" s="106"/>
      <c r="H6" s="28"/>
    </row>
    <row r="7" spans="1:12">
      <c r="A7" s="33"/>
      <c r="B7" s="38"/>
      <c r="C7" s="132"/>
      <c r="D7" s="133"/>
      <c r="E7" s="133"/>
      <c r="F7" s="133"/>
      <c r="G7" s="134"/>
      <c r="H7" s="28"/>
    </row>
    <row r="8" spans="1:12">
      <c r="A8" s="33"/>
      <c r="B8" s="38"/>
      <c r="C8" s="132"/>
      <c r="D8" s="133"/>
      <c r="E8" s="133"/>
      <c r="F8" s="133"/>
      <c r="G8" s="134"/>
      <c r="H8" s="28"/>
    </row>
    <row r="9" spans="1:12">
      <c r="A9" s="33"/>
      <c r="B9" s="38"/>
      <c r="C9" s="132"/>
      <c r="D9" s="133"/>
      <c r="E9" s="133"/>
      <c r="F9" s="133"/>
      <c r="G9" s="134"/>
      <c r="H9" s="28"/>
    </row>
    <row r="10" spans="1:12">
      <c r="A10" s="33"/>
      <c r="B10" s="38"/>
      <c r="C10" s="132"/>
      <c r="D10" s="133"/>
      <c r="E10" s="133"/>
      <c r="F10" s="133"/>
      <c r="G10" s="134"/>
      <c r="H10" s="28"/>
    </row>
    <row r="11" spans="1:12">
      <c r="A11" s="33"/>
      <c r="B11" s="38"/>
      <c r="C11" s="132"/>
      <c r="D11" s="133"/>
      <c r="E11" s="133"/>
      <c r="F11" s="133"/>
      <c r="G11" s="134"/>
      <c r="H11" s="28"/>
    </row>
    <row r="12" spans="1:12">
      <c r="A12" s="33"/>
      <c r="B12" s="38"/>
      <c r="C12" s="132"/>
      <c r="D12" s="133"/>
      <c r="E12" s="133"/>
      <c r="F12" s="133"/>
      <c r="G12" s="134"/>
      <c r="H12" s="28"/>
    </row>
    <row r="13" spans="1:12">
      <c r="A13" s="33"/>
      <c r="B13" s="38"/>
      <c r="C13" s="132"/>
      <c r="D13" s="133"/>
      <c r="E13" s="133"/>
      <c r="F13" s="133"/>
      <c r="G13" s="134"/>
      <c r="H13" s="28"/>
    </row>
    <row r="14" spans="1:12">
      <c r="A14" s="33"/>
      <c r="B14" s="38"/>
      <c r="C14" s="132"/>
      <c r="D14" s="133"/>
      <c r="E14" s="133"/>
      <c r="F14" s="133"/>
      <c r="G14" s="134"/>
      <c r="H14" s="28"/>
    </row>
    <row r="15" spans="1:12">
      <c r="A15" s="33"/>
      <c r="B15" s="38"/>
      <c r="C15" s="132"/>
      <c r="D15" s="133"/>
      <c r="E15" s="133"/>
      <c r="F15" s="133"/>
      <c r="G15" s="134"/>
      <c r="H15" s="28"/>
    </row>
    <row r="16" spans="1:12">
      <c r="A16" s="33"/>
      <c r="B16" s="38"/>
      <c r="C16" s="132"/>
      <c r="D16" s="133"/>
      <c r="E16" s="133"/>
      <c r="F16" s="133"/>
      <c r="G16" s="134"/>
      <c r="H16" s="28"/>
    </row>
    <row r="17" spans="1:8">
      <c r="A17" s="34" t="s">
        <v>70</v>
      </c>
      <c r="B17" s="41"/>
      <c r="C17" s="124" t="s">
        <v>59</v>
      </c>
      <c r="D17" s="125"/>
      <c r="E17" s="125"/>
      <c r="F17" s="125"/>
      <c r="G17" s="126"/>
      <c r="H17" s="27"/>
    </row>
    <row r="18" spans="1:8">
      <c r="A18" s="108" t="s">
        <v>13</v>
      </c>
      <c r="B18" s="109"/>
      <c r="C18" s="109"/>
      <c r="D18" s="109"/>
      <c r="E18" s="109"/>
      <c r="F18" s="109"/>
      <c r="G18" s="110"/>
      <c r="H18" s="28"/>
    </row>
    <row r="19" spans="1:8">
      <c r="A19" s="135" t="s">
        <v>71</v>
      </c>
      <c r="B19" s="135"/>
      <c r="C19" s="135"/>
      <c r="D19" s="135"/>
      <c r="E19" s="135"/>
      <c r="F19" s="135"/>
      <c r="G19" s="135"/>
      <c r="H19" s="136"/>
    </row>
    <row r="20" spans="1:8">
      <c r="A20" s="34" t="s">
        <v>72</v>
      </c>
      <c r="B20" s="41"/>
      <c r="C20" s="124" t="s">
        <v>76</v>
      </c>
      <c r="D20" s="125"/>
      <c r="E20" s="125"/>
      <c r="F20" s="125"/>
      <c r="G20" s="126"/>
      <c r="H20" s="28" t="s">
        <v>67</v>
      </c>
    </row>
    <row r="21" spans="1:8">
      <c r="A21" s="33"/>
      <c r="B21" s="38"/>
      <c r="C21" s="132"/>
      <c r="D21" s="133"/>
      <c r="E21" s="133"/>
      <c r="F21" s="133"/>
      <c r="G21" s="134"/>
      <c r="H21" s="28"/>
    </row>
    <row r="22" spans="1:8">
      <c r="A22" s="33"/>
      <c r="B22" s="38"/>
      <c r="C22" s="132"/>
      <c r="D22" s="133"/>
      <c r="E22" s="133"/>
      <c r="F22" s="133"/>
      <c r="G22" s="134"/>
      <c r="H22" s="28"/>
    </row>
    <row r="23" spans="1:8">
      <c r="A23" s="33"/>
      <c r="B23" s="38"/>
      <c r="C23" s="132"/>
      <c r="D23" s="133"/>
      <c r="E23" s="133"/>
      <c r="F23" s="133"/>
      <c r="G23" s="134"/>
      <c r="H23" s="28"/>
    </row>
    <row r="24" spans="1:8">
      <c r="A24" s="34" t="s">
        <v>73</v>
      </c>
      <c r="B24" s="41"/>
      <c r="C24" s="124" t="s">
        <v>77</v>
      </c>
      <c r="D24" s="125"/>
      <c r="E24" s="125"/>
      <c r="F24" s="125"/>
      <c r="G24" s="126"/>
      <c r="H24" s="28"/>
    </row>
    <row r="25" spans="1:8">
      <c r="A25" s="33"/>
      <c r="B25" s="38"/>
      <c r="C25" s="132"/>
      <c r="D25" s="133"/>
      <c r="E25" s="133"/>
      <c r="F25" s="133"/>
      <c r="G25" s="134"/>
      <c r="H25" s="28"/>
    </row>
    <row r="26" spans="1:8">
      <c r="A26" s="33"/>
      <c r="B26" s="38"/>
      <c r="C26" s="132"/>
      <c r="D26" s="133"/>
      <c r="E26" s="133"/>
      <c r="F26" s="133"/>
      <c r="G26" s="134"/>
      <c r="H26" s="28"/>
    </row>
    <row r="27" spans="1:8">
      <c r="A27" s="33"/>
      <c r="B27" s="38"/>
      <c r="C27" s="132"/>
      <c r="D27" s="133"/>
      <c r="E27" s="133"/>
      <c r="F27" s="133"/>
      <c r="G27" s="134"/>
      <c r="H27" s="28"/>
    </row>
    <row r="28" spans="1:8">
      <c r="A28" s="34" t="s">
        <v>74</v>
      </c>
      <c r="B28" s="41"/>
      <c r="C28" s="124" t="s">
        <v>78</v>
      </c>
      <c r="D28" s="125"/>
      <c r="E28" s="125"/>
      <c r="F28" s="125"/>
      <c r="G28" s="126"/>
      <c r="H28" s="28"/>
    </row>
    <row r="29" spans="1:8">
      <c r="A29" s="33"/>
      <c r="B29" s="38"/>
      <c r="C29" s="132"/>
      <c r="D29" s="133"/>
      <c r="E29" s="133"/>
      <c r="F29" s="133"/>
      <c r="G29" s="134"/>
      <c r="H29" s="28"/>
    </row>
    <row r="30" spans="1:8">
      <c r="A30" s="33"/>
      <c r="B30" s="38"/>
      <c r="C30" s="132"/>
      <c r="D30" s="133"/>
      <c r="E30" s="133"/>
      <c r="F30" s="133"/>
      <c r="G30" s="134"/>
      <c r="H30" s="28"/>
    </row>
    <row r="31" spans="1:8">
      <c r="A31" s="33"/>
      <c r="B31" s="38"/>
      <c r="C31" s="30"/>
      <c r="D31" s="44"/>
      <c r="E31" s="44"/>
      <c r="F31" s="44"/>
      <c r="G31" s="45"/>
      <c r="H31" s="28"/>
    </row>
    <row r="32" spans="1:8">
      <c r="A32" s="39"/>
      <c r="B32" s="40"/>
      <c r="C32" s="46"/>
      <c r="D32" s="47"/>
      <c r="E32" s="47"/>
      <c r="F32" s="47"/>
      <c r="G32" s="48"/>
      <c r="H32" s="28"/>
    </row>
    <row r="33" spans="1:8">
      <c r="A33" s="108" t="s">
        <v>18</v>
      </c>
      <c r="B33" s="109"/>
      <c r="C33" s="109"/>
      <c r="D33" s="109"/>
      <c r="E33" s="109"/>
      <c r="F33" s="109"/>
      <c r="G33" s="110"/>
      <c r="H33" s="35"/>
    </row>
    <row r="34" spans="1:8">
      <c r="A34" s="156" t="s">
        <v>75</v>
      </c>
      <c r="B34" s="156"/>
      <c r="C34" s="157"/>
      <c r="D34" s="157"/>
      <c r="E34" s="157"/>
      <c r="F34" s="157"/>
      <c r="G34" s="157"/>
      <c r="H34" s="158"/>
    </row>
    <row r="35" spans="1:8">
      <c r="A35" s="34" t="s">
        <v>79</v>
      </c>
      <c r="B35" s="41"/>
      <c r="C35" s="111" t="s">
        <v>20</v>
      </c>
      <c r="D35" s="112"/>
      <c r="E35" s="112"/>
      <c r="F35" s="112"/>
      <c r="G35" s="113"/>
      <c r="H35" s="28"/>
    </row>
    <row r="36" spans="1:8">
      <c r="A36" s="34" t="s">
        <v>80</v>
      </c>
      <c r="B36" s="41"/>
      <c r="C36" s="111" t="s">
        <v>21</v>
      </c>
      <c r="D36" s="112"/>
      <c r="E36" s="112"/>
      <c r="F36" s="112"/>
      <c r="G36" s="113"/>
      <c r="H36" s="28"/>
    </row>
    <row r="37" spans="1:8">
      <c r="A37" s="33" t="s">
        <v>81</v>
      </c>
      <c r="B37" s="38"/>
      <c r="C37" s="111" t="s">
        <v>22</v>
      </c>
      <c r="D37" s="112"/>
      <c r="E37" s="112"/>
      <c r="F37" s="112"/>
      <c r="G37" s="113"/>
      <c r="H37" s="28"/>
    </row>
    <row r="38" spans="1:8">
      <c r="A38" s="34" t="s">
        <v>81</v>
      </c>
      <c r="B38" s="41"/>
      <c r="C38" s="111" t="s">
        <v>23</v>
      </c>
      <c r="D38" s="112"/>
      <c r="E38" s="112"/>
      <c r="F38" s="112"/>
      <c r="G38" s="113"/>
      <c r="H38" s="28"/>
    </row>
    <row r="39" spans="1:8">
      <c r="A39" s="33" t="s">
        <v>82</v>
      </c>
      <c r="B39" s="38"/>
      <c r="C39" s="111" t="s">
        <v>3</v>
      </c>
      <c r="D39" s="112"/>
      <c r="E39" s="112"/>
      <c r="F39" s="112"/>
      <c r="G39" s="113"/>
      <c r="H39" s="28"/>
    </row>
    <row r="40" spans="1:8">
      <c r="A40" s="34" t="s">
        <v>83</v>
      </c>
      <c r="B40" s="41"/>
      <c r="C40" s="111" t="s">
        <v>25</v>
      </c>
      <c r="D40" s="112"/>
      <c r="E40" s="112"/>
      <c r="F40" s="112"/>
      <c r="G40" s="113"/>
      <c r="H40" s="28"/>
    </row>
    <row r="41" spans="1:8">
      <c r="A41" s="33" t="s">
        <v>84</v>
      </c>
      <c r="B41" s="38"/>
      <c r="C41" s="111" t="s">
        <v>26</v>
      </c>
      <c r="D41" s="112"/>
      <c r="E41" s="112"/>
      <c r="F41" s="112"/>
      <c r="G41" s="113"/>
      <c r="H41" s="28"/>
    </row>
    <row r="42" spans="1:8">
      <c r="A42" s="34" t="s">
        <v>85</v>
      </c>
      <c r="B42" s="41"/>
      <c r="C42" s="111" t="s">
        <v>52</v>
      </c>
      <c r="D42" s="112"/>
      <c r="E42" s="112"/>
      <c r="F42" s="112"/>
      <c r="G42" s="113"/>
      <c r="H42" s="28"/>
    </row>
    <row r="43" spans="1:8">
      <c r="A43" s="33" t="s">
        <v>86</v>
      </c>
      <c r="B43" s="38"/>
      <c r="C43" s="111" t="s">
        <v>6</v>
      </c>
      <c r="D43" s="112"/>
      <c r="E43" s="112"/>
      <c r="F43" s="112"/>
      <c r="G43" s="113"/>
      <c r="H43" s="28"/>
    </row>
    <row r="44" spans="1:8">
      <c r="A44" s="34" t="s">
        <v>87</v>
      </c>
      <c r="B44" s="41"/>
      <c r="C44" s="111" t="s">
        <v>28</v>
      </c>
      <c r="D44" s="112"/>
      <c r="E44" s="112"/>
      <c r="F44" s="112"/>
      <c r="G44" s="113"/>
      <c r="H44" s="28"/>
    </row>
    <row r="45" spans="1:8">
      <c r="A45" s="33" t="s">
        <v>88</v>
      </c>
      <c r="B45" s="38"/>
      <c r="C45" s="111" t="s">
        <v>51</v>
      </c>
      <c r="D45" s="112"/>
      <c r="E45" s="112"/>
      <c r="F45" s="112"/>
      <c r="G45" s="113"/>
      <c r="H45" s="28"/>
    </row>
    <row r="46" spans="1:8">
      <c r="A46" s="34" t="s">
        <v>89</v>
      </c>
      <c r="B46" s="41"/>
      <c r="C46" s="111" t="s">
        <v>30</v>
      </c>
      <c r="D46" s="112"/>
      <c r="E46" s="112"/>
      <c r="F46" s="112"/>
      <c r="G46" s="113"/>
      <c r="H46" s="28"/>
    </row>
    <row r="47" spans="1:8">
      <c r="A47" s="33" t="s">
        <v>90</v>
      </c>
      <c r="B47" s="38"/>
      <c r="C47" s="111" t="s">
        <v>31</v>
      </c>
      <c r="D47" s="112"/>
      <c r="E47" s="112"/>
      <c r="F47" s="112"/>
      <c r="G47" s="113"/>
      <c r="H47" s="28"/>
    </row>
    <row r="48" spans="1:8" ht="24">
      <c r="A48" s="42" t="s">
        <v>91</v>
      </c>
      <c r="B48" s="43"/>
      <c r="C48" s="119" t="s">
        <v>57</v>
      </c>
      <c r="D48" s="120"/>
      <c r="E48" s="120"/>
      <c r="F48" s="120"/>
      <c r="G48" s="121"/>
      <c r="H48" s="28"/>
    </row>
    <row r="49" spans="1:8">
      <c r="A49" s="108" t="s">
        <v>32</v>
      </c>
      <c r="B49" s="109"/>
      <c r="C49" s="109"/>
      <c r="D49" s="109"/>
      <c r="E49" s="109"/>
      <c r="F49" s="109"/>
      <c r="G49" s="110"/>
      <c r="H49" s="36"/>
    </row>
    <row r="51" spans="1:8">
      <c r="A51" s="155" t="s">
        <v>93</v>
      </c>
      <c r="B51" s="155"/>
      <c r="C51" s="155"/>
      <c r="D51" s="155"/>
      <c r="E51" s="155"/>
      <c r="F51" s="155"/>
      <c r="G51" s="155"/>
      <c r="H51" s="155"/>
    </row>
    <row r="52" spans="1:8">
      <c r="A52" s="152" t="s">
        <v>94</v>
      </c>
      <c r="B52" s="152"/>
      <c r="C52" s="152"/>
      <c r="D52" s="152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23" t="s">
        <v>99</v>
      </c>
      <c r="B53" s="123"/>
      <c r="C53" s="123"/>
      <c r="D53" s="123"/>
      <c r="E53" s="28"/>
      <c r="F53" s="28"/>
      <c r="G53" s="28"/>
      <c r="H53" s="28"/>
    </row>
    <row r="54" spans="1:8">
      <c r="A54" s="123" t="s">
        <v>100</v>
      </c>
      <c r="B54" s="123"/>
      <c r="C54" s="123"/>
      <c r="D54" s="123"/>
      <c r="E54" s="28"/>
      <c r="F54" s="28"/>
      <c r="G54" s="28"/>
      <c r="H54" s="28"/>
    </row>
    <row r="55" spans="1:8">
      <c r="A55" s="123" t="s">
        <v>101</v>
      </c>
      <c r="B55" s="123"/>
      <c r="C55" s="123"/>
      <c r="D55" s="123"/>
      <c r="E55" s="28"/>
      <c r="F55" s="28"/>
      <c r="G55" s="28"/>
      <c r="H55" s="28"/>
    </row>
    <row r="56" spans="1:8">
      <c r="A56" s="123" t="s">
        <v>102</v>
      </c>
      <c r="B56" s="123"/>
      <c r="C56" s="123"/>
      <c r="D56" s="123"/>
      <c r="E56" s="28"/>
      <c r="F56" s="28"/>
      <c r="G56" s="28"/>
      <c r="H56" s="28"/>
    </row>
    <row r="57" spans="1:8">
      <c r="A57" s="123" t="s">
        <v>103</v>
      </c>
      <c r="B57" s="123"/>
      <c r="C57" s="123"/>
      <c r="D57" s="123"/>
      <c r="E57" s="28"/>
      <c r="F57" s="28"/>
      <c r="G57" s="28"/>
      <c r="H57" s="28"/>
    </row>
    <row r="58" spans="1:8">
      <c r="A58" s="123" t="s">
        <v>104</v>
      </c>
      <c r="B58" s="123"/>
      <c r="C58" s="123"/>
      <c r="D58" s="123"/>
      <c r="E58" s="28"/>
      <c r="F58" s="28"/>
      <c r="G58" s="28"/>
      <c r="H58" s="28"/>
    </row>
    <row r="59" spans="1:8">
      <c r="A59" s="124" t="s">
        <v>105</v>
      </c>
      <c r="B59" s="125"/>
      <c r="C59" s="125"/>
      <c r="D59" s="126"/>
      <c r="E59" s="28"/>
      <c r="F59" s="28"/>
      <c r="G59" s="28"/>
      <c r="H59" s="28"/>
    </row>
    <row r="60" spans="1:8">
      <c r="A60" s="124" t="s">
        <v>106</v>
      </c>
      <c r="B60" s="125"/>
      <c r="C60" s="125"/>
      <c r="D60" s="126"/>
      <c r="E60" s="28"/>
      <c r="F60" s="28"/>
      <c r="G60" s="28"/>
      <c r="H60" s="28"/>
    </row>
    <row r="61" spans="1:8">
      <c r="A61" s="123" t="s">
        <v>107</v>
      </c>
      <c r="B61" s="123"/>
      <c r="C61" s="123"/>
      <c r="D61" s="123"/>
      <c r="E61" s="28"/>
      <c r="F61" s="28"/>
      <c r="G61" s="28"/>
      <c r="H61" s="28"/>
    </row>
    <row r="62" spans="1:8">
      <c r="A62" s="127" t="s">
        <v>108</v>
      </c>
      <c r="B62" s="127"/>
      <c r="C62" s="127"/>
      <c r="D62" s="127"/>
      <c r="E62" s="127"/>
      <c r="F62" s="127"/>
      <c r="G62" s="127"/>
      <c r="H62" s="127"/>
    </row>
    <row r="63" spans="1:8">
      <c r="A63" s="128" t="s">
        <v>109</v>
      </c>
      <c r="B63" s="128"/>
      <c r="C63" s="128"/>
      <c r="D63" s="128"/>
      <c r="E63" s="128"/>
      <c r="F63" s="128"/>
      <c r="G63" s="128"/>
      <c r="H63" s="28"/>
    </row>
    <row r="64" spans="1:8">
      <c r="A64" s="128" t="s">
        <v>110</v>
      </c>
      <c r="B64" s="128"/>
      <c r="C64" s="128"/>
      <c r="D64" s="128"/>
      <c r="E64" s="128"/>
      <c r="F64" s="128"/>
      <c r="G64" s="128"/>
      <c r="H64" s="28"/>
    </row>
    <row r="67" spans="1:8">
      <c r="A67" s="153" t="s">
        <v>112</v>
      </c>
      <c r="B67" s="153"/>
      <c r="C67" s="153"/>
      <c r="D67" s="153"/>
      <c r="E67" s="153"/>
      <c r="F67" s="154" t="s">
        <v>113</v>
      </c>
      <c r="G67" s="154"/>
      <c r="H67" s="154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Мария Вальтер</cp:lastModifiedBy>
  <cp:lastPrinted>2017-03-02T07:16:17Z</cp:lastPrinted>
  <dcterms:created xsi:type="dcterms:W3CDTF">2009-07-23T06:35:24Z</dcterms:created>
  <dcterms:modified xsi:type="dcterms:W3CDTF">2017-04-01T01:19:47Z</dcterms:modified>
</cp:coreProperties>
</file>